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centroamericanavalores-my.sharepoint.com/personal/dramos_bcv_hn/Documents/Documentos/"/>
    </mc:Choice>
  </mc:AlternateContent>
  <xr:revisionPtr revIDLastSave="11" documentId="8_{44E846FE-61B5-4B05-AE78-6E66A5FA7571}" xr6:coauthVersionLast="47" xr6:coauthVersionMax="47" xr10:uidLastSave="{1C0A43D7-96E0-4B1D-AE5A-8ACED750A1FD}"/>
  <workbookProtection workbookAlgorithmName="SHA-512" workbookHashValue="m1R4H+MV2KKBB0XX4+YplagLW02egp8OJkunbG2/9QOCJN34zB/ojgXSZ0TqsSJZi6S+biIwOfzooJpSokiV1g==" workbookSaltValue="spfB9XHB/gjmn6MbaR3Y5Q==" workbookSpinCount="100000" lockStructure="1"/>
  <bookViews>
    <workbookView xWindow="-120" yWindow="-120" windowWidth="20730" windowHeight="11040" xr2:uid="{B32C460A-5968-4A0B-9300-88F758C270FF}"/>
  </bookViews>
  <sheets>
    <sheet name="CALCULADORA BURSÁTIL" sheetId="2" r:id="rId1"/>
  </sheets>
  <definedNames>
    <definedName name="_xlnm.Print_Area" localSheetId="0">'CALCULADORA BURSÁTIL'!$B$2:$L$30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2" l="1"/>
  <c r="J21" i="2"/>
  <c r="E18" i="2"/>
  <c r="E21" i="2" s="1"/>
  <c r="E22" i="2" s="1"/>
  <c r="K7" i="2" l="1"/>
  <c r="K19" i="2" s="1"/>
  <c r="J6" i="2"/>
  <c r="J23" i="2" l="1"/>
  <c r="K8" i="2"/>
  <c r="K9" i="2" s="1"/>
  <c r="J9" i="2"/>
  <c r="J15" i="2"/>
  <c r="J10" i="2"/>
  <c r="J16" i="2"/>
  <c r="J12" i="2"/>
  <c r="J18" i="2"/>
  <c r="J7" i="2"/>
  <c r="J13" i="2"/>
  <c r="J19" i="2"/>
  <c r="J8" i="2"/>
  <c r="J14" i="2"/>
  <c r="J11" i="2"/>
  <c r="J17" i="2"/>
  <c r="K14" i="2" l="1"/>
  <c r="K16" i="2"/>
  <c r="K15" i="2"/>
  <c r="K13" i="2"/>
  <c r="K11" i="2" l="1"/>
  <c r="K10" i="2"/>
  <c r="K18" i="2"/>
  <c r="K17" i="2"/>
  <c r="K12" i="2" l="1"/>
</calcChain>
</file>

<file path=xl/sharedStrings.xml><?xml version="1.0" encoding="utf-8"?>
<sst xmlns="http://schemas.openxmlformats.org/spreadsheetml/2006/main" count="64" uniqueCount="56">
  <si>
    <t>DATOS</t>
  </si>
  <si>
    <t>Numero de Boleta</t>
  </si>
  <si>
    <t>CALCULOS</t>
  </si>
  <si>
    <t>Días al Vencimiento</t>
  </si>
  <si>
    <t>Tipo de Mercado</t>
  </si>
  <si>
    <t>PRIMARIO</t>
  </si>
  <si>
    <t>Intereses Acumulados</t>
  </si>
  <si>
    <t>Fecha Emisión</t>
  </si>
  <si>
    <t>Valor Transado Precio Limpio</t>
  </si>
  <si>
    <t>Fecha de Vencimiento</t>
  </si>
  <si>
    <t>Valor Transado Precio Sucio</t>
  </si>
  <si>
    <t>Fecha de Colocación</t>
  </si>
  <si>
    <t>Total a Recibir</t>
  </si>
  <si>
    <t>Ultimo Pago de Intereses</t>
  </si>
  <si>
    <t>Total a Pagar</t>
  </si>
  <si>
    <t>Siguiente Pago de Intereses</t>
  </si>
  <si>
    <t>Comision Total</t>
  </si>
  <si>
    <t>Periodicidad</t>
  </si>
  <si>
    <t>Comision Vendedor Bolsa</t>
  </si>
  <si>
    <t>Tasa Cupón</t>
  </si>
  <si>
    <t>Comision Vendedor Casa</t>
  </si>
  <si>
    <t>Tasa de Rendimiento</t>
  </si>
  <si>
    <t>Comision Comprador Bolsa</t>
  </si>
  <si>
    <t>Valor de Rescate</t>
  </si>
  <si>
    <t>Comision Comprador Casa</t>
  </si>
  <si>
    <t>Moneda</t>
  </si>
  <si>
    <t>Lempiras</t>
  </si>
  <si>
    <t>Comision BCV</t>
  </si>
  <si>
    <t>Valor Nominal</t>
  </si>
  <si>
    <t>Comision Casa de Bolsa</t>
  </si>
  <si>
    <t>Porcentaje de Comision Vendedor</t>
  </si>
  <si>
    <t>Impuestos</t>
  </si>
  <si>
    <t>Porcentaje de Comision Comprador</t>
  </si>
  <si>
    <t>Comision Vendedor (Efectiva)</t>
  </si>
  <si>
    <t>FACTORES</t>
  </si>
  <si>
    <t>Precio Limpio</t>
  </si>
  <si>
    <t>Comision Comprador (Efectiva)</t>
  </si>
  <si>
    <t>Intereses Corridos</t>
  </si>
  <si>
    <t>Base (Precio/InteresesAcumulados)</t>
  </si>
  <si>
    <t>Real/real</t>
  </si>
  <si>
    <t>Precio Sucio</t>
  </si>
  <si>
    <t>Base (Días al Vecimiento)</t>
  </si>
  <si>
    <t>REAL</t>
  </si>
  <si>
    <t>Precio Limpio (En caso de ser Privado)</t>
  </si>
  <si>
    <t>Cantidad decimales</t>
  </si>
  <si>
    <t>Letras Estructurales y Liquidez BCH</t>
  </si>
  <si>
    <t>NO</t>
  </si>
  <si>
    <t>Exento de Impuesto</t>
  </si>
  <si>
    <t>Cuenta Propia</t>
  </si>
  <si>
    <t>SECUNDARIO</t>
  </si>
  <si>
    <t>Dólares EEUU</t>
  </si>
  <si>
    <t>EE.UU. (NASD) 30/360</t>
  </si>
  <si>
    <t>SI</t>
  </si>
  <si>
    <t>Real/360</t>
  </si>
  <si>
    <t>Real/365</t>
  </si>
  <si>
    <t>Europea 30/360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</si>
</sst>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&quot;L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9" xfId="0" applyNumberFormat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right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Protection="1"/>
    <xf numFmtId="0" fontId="0" fillId="2" borderId="5" xfId="0" applyFill="1" applyBorder="1" applyProtection="1"/>
    <xf numFmtId="0" fontId="0" fillId="4" borderId="7" xfId="0" applyFill="1" applyBorder="1" applyProtection="1"/>
    <xf numFmtId="0" fontId="4" fillId="6" borderId="6" xfId="0" applyFont="1" applyFill="1" applyBorder="1" applyProtection="1"/>
    <xf numFmtId="0" fontId="4" fillId="6" borderId="11" xfId="0" applyFont="1" applyFill="1" applyBorder="1" applyProtection="1"/>
    <xf numFmtId="0" fontId="3" fillId="7" borderId="12" xfId="0" applyFont="1" applyFill="1" applyBorder="1" applyAlignment="1" applyProtection="1">
      <alignment horizontal="center"/>
    </xf>
    <xf numFmtId="4" fontId="3" fillId="7" borderId="13" xfId="0" applyNumberFormat="1" applyFont="1" applyFill="1" applyBorder="1" applyProtection="1"/>
    <xf numFmtId="0" fontId="3" fillId="7" borderId="8" xfId="0" applyFont="1" applyFill="1" applyBorder="1" applyAlignment="1" applyProtection="1">
      <alignment horizontal="center"/>
    </xf>
    <xf numFmtId="4" fontId="3" fillId="7" borderId="9" xfId="0" applyNumberFormat="1" applyFont="1" applyFill="1" applyBorder="1" applyProtection="1"/>
    <xf numFmtId="0" fontId="3" fillId="8" borderId="8" xfId="0" applyFont="1" applyFill="1" applyBorder="1" applyAlignment="1" applyProtection="1">
      <alignment horizontal="center"/>
    </xf>
    <xf numFmtId="4" fontId="3" fillId="8" borderId="9" xfId="0" applyNumberFormat="1" applyFont="1" applyFill="1" applyBorder="1" applyProtection="1"/>
    <xf numFmtId="0" fontId="0" fillId="4" borderId="8" xfId="0" applyFill="1" applyBorder="1" applyProtection="1"/>
    <xf numFmtId="0" fontId="4" fillId="6" borderId="20" xfId="0" applyFont="1" applyFill="1" applyBorder="1" applyProtection="1"/>
    <xf numFmtId="0" fontId="4" fillId="6" borderId="7" xfId="0" applyFont="1" applyFill="1" applyBorder="1" applyAlignment="1" applyProtection="1">
      <alignment horizontal="left"/>
    </xf>
    <xf numFmtId="165" fontId="0" fillId="2" borderId="0" xfId="0" applyNumberFormat="1" applyFill="1" applyProtection="1"/>
    <xf numFmtId="0" fontId="0" fillId="2" borderId="21" xfId="0" applyFill="1" applyBorder="1" applyProtection="1"/>
    <xf numFmtId="0" fontId="0" fillId="2" borderId="22" xfId="0" applyFill="1" applyBorder="1" applyProtection="1"/>
    <xf numFmtId="0" fontId="0" fillId="2" borderId="23" xfId="0" applyFill="1" applyBorder="1" applyProtection="1"/>
    <xf numFmtId="0" fontId="0" fillId="10" borderId="0" xfId="0" applyFill="1" applyProtection="1"/>
    <xf numFmtId="0" fontId="6" fillId="10" borderId="0" xfId="0" applyFont="1" applyFill="1" applyProtection="1"/>
    <xf numFmtId="0" fontId="7" fillId="10" borderId="0" xfId="0" applyFont="1" applyFill="1" applyProtection="1"/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20" xfId="1" applyNumberFormat="1" applyFont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 vertical="center"/>
    </xf>
    <xf numFmtId="164" fontId="3" fillId="9" borderId="7" xfId="0" applyNumberFormat="1" applyFont="1" applyFill="1" applyBorder="1" applyAlignment="1" applyProtection="1">
      <alignment horizontal="center"/>
    </xf>
    <xf numFmtId="10" fontId="0" fillId="0" borderId="20" xfId="1" applyNumberFormat="1" applyFont="1" applyFill="1" applyBorder="1" applyAlignment="1" applyProtection="1">
      <alignment horizontal="center"/>
      <protection locked="0"/>
    </xf>
    <xf numFmtId="0" fontId="0" fillId="0" borderId="7" xfId="1" applyNumberFormat="1" applyFont="1" applyFill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" fontId="0" fillId="0" borderId="7" xfId="1" applyNumberFormat="1" applyFont="1" applyFill="1" applyBorder="1" applyAlignment="1" applyProtection="1">
      <alignment horizontal="center"/>
      <protection locked="0"/>
    </xf>
    <xf numFmtId="10" fontId="0" fillId="0" borderId="7" xfId="1" applyNumberFormat="1" applyFont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 vertical="center"/>
    </xf>
    <xf numFmtId="3" fontId="3" fillId="7" borderId="10" xfId="0" applyNumberFormat="1" applyFont="1" applyFill="1" applyBorder="1" applyAlignment="1" applyProtection="1">
      <alignment horizontal="center" vertical="center"/>
    </xf>
    <xf numFmtId="3" fontId="3" fillId="7" borderId="9" xfId="0" applyNumberFormat="1" applyFont="1" applyFill="1" applyBorder="1" applyAlignment="1" applyProtection="1">
      <alignment horizontal="center" vertical="center"/>
    </xf>
    <xf numFmtId="14" fontId="5" fillId="0" borderId="14" xfId="0" applyNumberFormat="1" applyFont="1" applyBorder="1" applyAlignment="1" applyProtection="1">
      <alignment horizontal="center" wrapText="1" readingOrder="1"/>
      <protection locked="0"/>
    </xf>
    <xf numFmtId="14" fontId="5" fillId="0" borderId="15" xfId="0" applyNumberFormat="1" applyFont="1" applyBorder="1" applyAlignment="1" applyProtection="1">
      <alignment horizontal="center" wrapText="1" readingOrder="1"/>
      <protection locked="0"/>
    </xf>
    <xf numFmtId="14" fontId="5" fillId="0" borderId="16" xfId="0" applyNumberFormat="1" applyFont="1" applyBorder="1" applyAlignment="1" applyProtection="1">
      <alignment horizontal="center" wrapText="1" readingOrder="1"/>
      <protection locked="0"/>
    </xf>
    <xf numFmtId="14" fontId="5" fillId="0" borderId="17" xfId="0" applyNumberFormat="1" applyFont="1" applyBorder="1" applyAlignment="1" applyProtection="1">
      <alignment horizontal="center" wrapText="1" readingOrder="1"/>
      <protection locked="0"/>
    </xf>
    <xf numFmtId="14" fontId="5" fillId="0" borderId="18" xfId="0" applyNumberFormat="1" applyFont="1" applyBorder="1" applyAlignment="1" applyProtection="1">
      <alignment horizontal="center" wrapText="1" readingOrder="1"/>
      <protection locked="0"/>
    </xf>
    <xf numFmtId="14" fontId="5" fillId="0" borderId="19" xfId="0" applyNumberFormat="1" applyFont="1" applyBorder="1" applyAlignment="1" applyProtection="1">
      <alignment horizontal="center" wrapText="1" readingOrder="1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182146</xdr:colOff>
      <xdr:row>1</xdr:row>
      <xdr:rowOff>95250</xdr:rowOff>
    </xdr:from>
    <xdr:ext cx="4080711" cy="53854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8CA4315-C0E5-457D-BEF6-2FA68AEC158C}"/>
            </a:ext>
          </a:extLst>
        </xdr:cNvPr>
        <xdr:cNvSpPr/>
      </xdr:nvSpPr>
      <xdr:spPr>
        <a:xfrm>
          <a:off x="387886" y="285750"/>
          <a:ext cx="4080711" cy="53854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es-ES" sz="1800" b="1" i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Calculadora</a:t>
          </a:r>
          <a:r>
            <a:rPr lang="es-ES" sz="1800" b="1" i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Bursátil</a:t>
          </a:r>
        </a:p>
        <a:p>
          <a:pPr algn="l"/>
          <a:r>
            <a:rPr lang="es-ES" sz="1050" b="0" i="0" cap="none" spc="0" baseline="0">
              <a:ln>
                <a:noFill/>
              </a:ln>
              <a:solidFill>
                <a:schemeClr val="tx1"/>
              </a:solidFill>
              <a:effectLst/>
              <a:latin typeface="+mn-lt"/>
            </a:rPr>
            <a:t>Bolsa Centroamericana de Valores S.A.</a:t>
          </a:r>
          <a:endParaRPr lang="es-ES" sz="1050" b="0" i="0" cap="none" spc="0">
            <a:ln>
              <a:noFill/>
            </a:ln>
            <a:solidFill>
              <a:schemeClr val="tx1"/>
            </a:solidFill>
            <a:effectLst/>
            <a:latin typeface="+mn-lt"/>
          </a:endParaRPr>
        </a:p>
      </xdr:txBody>
    </xdr:sp>
    <xdr:clientData/>
  </xdr:oneCellAnchor>
  <xdr:twoCellAnchor editAs="oneCell">
    <xdr:from>
      <xdr:col>10</xdr:col>
      <xdr:colOff>1176695</xdr:colOff>
      <xdr:row>1</xdr:row>
      <xdr:rowOff>145589</xdr:rowOff>
    </xdr:from>
    <xdr:to>
      <xdr:col>11</xdr:col>
      <xdr:colOff>558857</xdr:colOff>
      <xdr:row>3</xdr:row>
      <xdr:rowOff>97637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29EF15-77A9-4DEF-AE56-A2CF3AD4C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9855" y="336089"/>
          <a:ext cx="1584342" cy="317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E399D-C27C-4B29-9114-D1028B7AA7A2}">
  <sheetPr>
    <tabColor rgb="FFC00000"/>
    <pageSetUpPr fitToPage="1"/>
  </sheetPr>
  <dimension ref="A1:U30"/>
  <sheetViews>
    <sheetView showGridLines="0" showRowColHeaders="0" tabSelected="1" zoomScaleNormal="100" workbookViewId="0">
      <selection activeCell="E23" sqref="E23:F23"/>
    </sheetView>
  </sheetViews>
  <sheetFormatPr baseColWidth="10" defaultColWidth="11.5703125" defaultRowHeight="15" x14ac:dyDescent="0.25"/>
  <cols>
    <col min="1" max="1" width="3" style="25" customWidth="1"/>
    <col min="2" max="3" width="11.5703125" style="25"/>
    <col min="4" max="4" width="32.140625" style="25" bestFit="1" customWidth="1"/>
    <col min="5" max="5" width="11.5703125" style="25"/>
    <col min="6" max="6" width="17" style="25" customWidth="1"/>
    <col min="7" max="8" width="11.5703125" style="25"/>
    <col min="9" max="9" width="27" style="25" bestFit="1" customWidth="1"/>
    <col min="10" max="10" width="11.5703125" style="25" customWidth="1"/>
    <col min="11" max="11" width="32.140625" style="25" customWidth="1"/>
    <col min="12" max="12" width="11.5703125" style="25"/>
    <col min="13" max="14" width="11.5703125" style="26"/>
    <col min="15" max="15" width="12.28515625" style="26" bestFit="1" customWidth="1"/>
    <col min="16" max="16" width="19.28515625" style="26" bestFit="1" customWidth="1"/>
    <col min="17" max="16384" width="11.5703125" style="26"/>
  </cols>
  <sheetData>
    <row r="1" spans="2:21" ht="15.75" thickBot="1" x14ac:dyDescent="0.3">
      <c r="N1" s="27" t="s">
        <v>5</v>
      </c>
      <c r="O1" s="27" t="s">
        <v>26</v>
      </c>
      <c r="P1" s="27" t="s">
        <v>39</v>
      </c>
      <c r="Q1" s="27" t="s">
        <v>42</v>
      </c>
      <c r="R1" s="27" t="s">
        <v>52</v>
      </c>
      <c r="S1" s="27">
        <v>4</v>
      </c>
      <c r="T1" s="27" t="s">
        <v>51</v>
      </c>
      <c r="U1" s="27"/>
    </row>
    <row r="2" spans="2:2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5"/>
      <c r="N2" s="27" t="s">
        <v>49</v>
      </c>
      <c r="O2" s="27" t="s">
        <v>50</v>
      </c>
      <c r="P2" s="27" t="s">
        <v>51</v>
      </c>
      <c r="Q2" s="27">
        <v>360</v>
      </c>
      <c r="R2" s="27" t="s">
        <v>46</v>
      </c>
      <c r="S2" s="27">
        <v>6</v>
      </c>
      <c r="T2" s="27" t="s">
        <v>39</v>
      </c>
      <c r="U2" s="27"/>
    </row>
    <row r="3" spans="2:2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8"/>
      <c r="N3" s="27"/>
      <c r="O3" s="27"/>
      <c r="P3" s="27"/>
      <c r="Q3" s="27"/>
      <c r="R3" s="27"/>
      <c r="S3" s="27"/>
      <c r="T3" s="27" t="s">
        <v>53</v>
      </c>
      <c r="U3" s="27"/>
    </row>
    <row r="4" spans="2:21" x14ac:dyDescent="0.25">
      <c r="B4" s="6"/>
      <c r="C4" s="7"/>
      <c r="D4" s="7"/>
      <c r="E4" s="7"/>
      <c r="F4" s="7"/>
      <c r="G4" s="7"/>
      <c r="H4" s="7"/>
      <c r="I4" s="7"/>
      <c r="J4" s="7"/>
      <c r="K4" s="7"/>
      <c r="L4" s="8"/>
      <c r="N4" s="27"/>
      <c r="O4" s="27"/>
      <c r="P4" s="27"/>
      <c r="Q4" s="27"/>
      <c r="R4" s="27"/>
      <c r="S4" s="27"/>
      <c r="T4" s="27" t="s">
        <v>54</v>
      </c>
      <c r="U4" s="27"/>
    </row>
    <row r="5" spans="2:2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8"/>
      <c r="N5" s="27"/>
      <c r="O5" s="27"/>
      <c r="P5" s="27"/>
      <c r="Q5" s="27"/>
      <c r="R5" s="27"/>
      <c r="S5" s="27"/>
      <c r="T5" s="27" t="s">
        <v>55</v>
      </c>
      <c r="U5" s="27"/>
    </row>
    <row r="6" spans="2:21" x14ac:dyDescent="0.25">
      <c r="B6" s="6"/>
      <c r="C6" s="38" t="s">
        <v>0</v>
      </c>
      <c r="D6" s="9" t="s">
        <v>1</v>
      </c>
      <c r="E6" s="41"/>
      <c r="F6" s="42"/>
      <c r="G6" s="7"/>
      <c r="H6" s="43" t="s">
        <v>2</v>
      </c>
      <c r="I6" s="10" t="s">
        <v>3</v>
      </c>
      <c r="J6" s="44">
        <f>IF(E24=360,DAYS360(E10,E9),_xlfn.DAYS(E9,E10))</f>
        <v>0</v>
      </c>
      <c r="K6" s="45"/>
      <c r="L6" s="8"/>
    </row>
    <row r="7" spans="2:21" x14ac:dyDescent="0.25">
      <c r="B7" s="6"/>
      <c r="C7" s="39"/>
      <c r="D7" s="9" t="s">
        <v>4</v>
      </c>
      <c r="E7" s="41" t="s">
        <v>5</v>
      </c>
      <c r="F7" s="42"/>
      <c r="G7" s="7"/>
      <c r="H7" s="43"/>
      <c r="I7" s="11" t="s">
        <v>6</v>
      </c>
      <c r="J7" s="12" t="str">
        <f t="shared" ref="J7:J19" si="0">$E$18</f>
        <v>USD$</v>
      </c>
      <c r="K7" s="13">
        <f>F18*J22%</f>
        <v>0</v>
      </c>
      <c r="L7" s="8"/>
    </row>
    <row r="8" spans="2:21" x14ac:dyDescent="0.25">
      <c r="B8" s="6"/>
      <c r="C8" s="39"/>
      <c r="D8" s="9" t="s">
        <v>7</v>
      </c>
      <c r="E8" s="46"/>
      <c r="F8" s="47"/>
      <c r="G8" s="7"/>
      <c r="H8" s="43"/>
      <c r="I8" s="11" t="s">
        <v>8</v>
      </c>
      <c r="J8" s="14" t="str">
        <f t="shared" si="0"/>
        <v>USD$</v>
      </c>
      <c r="K8" s="15">
        <f>ROUND(IFERROR(F18*J21%,0),2)</f>
        <v>0</v>
      </c>
      <c r="L8" s="8"/>
    </row>
    <row r="9" spans="2:21" x14ac:dyDescent="0.25">
      <c r="B9" s="6"/>
      <c r="C9" s="39"/>
      <c r="D9" s="9" t="s">
        <v>9</v>
      </c>
      <c r="E9" s="48"/>
      <c r="F9" s="49"/>
      <c r="G9" s="7"/>
      <c r="H9" s="43"/>
      <c r="I9" s="11" t="s">
        <v>10</v>
      </c>
      <c r="J9" s="14" t="str">
        <f t="shared" si="0"/>
        <v>USD$</v>
      </c>
      <c r="K9" s="15">
        <f>ROUND(IFERROR(K7+K8,0),2)</f>
        <v>0</v>
      </c>
      <c r="L9" s="8"/>
    </row>
    <row r="10" spans="2:21" x14ac:dyDescent="0.25">
      <c r="B10" s="6"/>
      <c r="C10" s="39"/>
      <c r="D10" s="9" t="s">
        <v>11</v>
      </c>
      <c r="E10" s="48"/>
      <c r="F10" s="49"/>
      <c r="G10" s="7"/>
      <c r="H10" s="43"/>
      <c r="I10" s="11" t="s">
        <v>12</v>
      </c>
      <c r="J10" s="16" t="str">
        <f t="shared" si="0"/>
        <v>USD$</v>
      </c>
      <c r="K10" s="17">
        <f>K9+K13+K14</f>
        <v>0</v>
      </c>
      <c r="L10" s="8"/>
    </row>
    <row r="11" spans="2:21" x14ac:dyDescent="0.25">
      <c r="B11" s="6"/>
      <c r="C11" s="39"/>
      <c r="D11" s="9" t="s">
        <v>13</v>
      </c>
      <c r="E11" s="48"/>
      <c r="F11" s="49"/>
      <c r="G11" s="7"/>
      <c r="H11" s="43"/>
      <c r="I11" s="11" t="s">
        <v>14</v>
      </c>
      <c r="J11" s="16" t="str">
        <f t="shared" si="0"/>
        <v>USD$</v>
      </c>
      <c r="K11" s="17">
        <f>K9+K15+K16</f>
        <v>0</v>
      </c>
      <c r="L11" s="8"/>
    </row>
    <row r="12" spans="2:21" x14ac:dyDescent="0.25">
      <c r="B12" s="6"/>
      <c r="C12" s="39"/>
      <c r="D12" s="9" t="s">
        <v>15</v>
      </c>
      <c r="E12" s="50"/>
      <c r="F12" s="51"/>
      <c r="G12" s="7"/>
      <c r="H12" s="43"/>
      <c r="I12" s="11" t="s">
        <v>16</v>
      </c>
      <c r="J12" s="16" t="str">
        <f t="shared" si="0"/>
        <v>USD$</v>
      </c>
      <c r="K12" s="17">
        <f>ROUNDUP(SUM(K17:K18),2)</f>
        <v>0</v>
      </c>
      <c r="L12" s="8"/>
    </row>
    <row r="13" spans="2:21" x14ac:dyDescent="0.25">
      <c r="B13" s="6"/>
      <c r="C13" s="39"/>
      <c r="D13" s="9" t="s">
        <v>17</v>
      </c>
      <c r="E13" s="52"/>
      <c r="F13" s="52"/>
      <c r="G13" s="7"/>
      <c r="H13" s="43"/>
      <c r="I13" s="11" t="s">
        <v>18</v>
      </c>
      <c r="J13" s="16" t="str">
        <f>$E$18</f>
        <v>USD$</v>
      </c>
      <c r="K13" s="17">
        <f>ROUND(-IF($F$21&gt;0,$F$21*0.25,(ROUNDUP(IF($J$6&gt;365,$K$8*($E$19),$K$8*($E$19)*$J$6/360)/100,4))*0.25),2)</f>
        <v>0</v>
      </c>
      <c r="L13" s="8"/>
    </row>
    <row r="14" spans="2:21" x14ac:dyDescent="0.25">
      <c r="B14" s="6"/>
      <c r="C14" s="39"/>
      <c r="D14" s="9" t="s">
        <v>19</v>
      </c>
      <c r="E14" s="37"/>
      <c r="F14" s="37"/>
      <c r="G14" s="7"/>
      <c r="H14" s="43"/>
      <c r="I14" s="11" t="s">
        <v>20</v>
      </c>
      <c r="J14" s="16" t="str">
        <f t="shared" ref="J14:J17" si="1">$E$18</f>
        <v>USD$</v>
      </c>
      <c r="K14" s="17">
        <f>ROUND(IF(E29="SI",0,-IF($F$21&gt;0,$F$21*0.75,(ROUNDUP(IF($J$6&gt;365,$K$8*($E$19),$K$8*($E$19)*$J$6/360)/100,4))*0.75)),2)</f>
        <v>0</v>
      </c>
      <c r="L14" s="8"/>
    </row>
    <row r="15" spans="2:21" x14ac:dyDescent="0.25">
      <c r="B15" s="6"/>
      <c r="C15" s="39"/>
      <c r="D15" s="9" t="s">
        <v>21</v>
      </c>
      <c r="E15" s="37"/>
      <c r="F15" s="37"/>
      <c r="G15" s="7"/>
      <c r="H15" s="43"/>
      <c r="I15" s="11" t="s">
        <v>22</v>
      </c>
      <c r="J15" s="16" t="str">
        <f t="shared" si="1"/>
        <v>USD$</v>
      </c>
      <c r="K15" s="17">
        <f>ROUND(IF($F$22&gt;0,$F$22*0.25,(ROUNDUP(IF($J$6&gt;365,$K$8*($E$20),$K$8*($E$20)*$J$6/360)/100,4))*0.25),2)</f>
        <v>0</v>
      </c>
      <c r="L15" s="8"/>
    </row>
    <row r="16" spans="2:21" x14ac:dyDescent="0.25">
      <c r="B16" s="6"/>
      <c r="C16" s="39"/>
      <c r="D16" s="9" t="s">
        <v>23</v>
      </c>
      <c r="E16" s="53"/>
      <c r="F16" s="53"/>
      <c r="G16" s="7"/>
      <c r="H16" s="43"/>
      <c r="I16" s="11" t="s">
        <v>24</v>
      </c>
      <c r="J16" s="16" t="str">
        <f t="shared" si="1"/>
        <v>USD$</v>
      </c>
      <c r="K16" s="17">
        <f>ROUND(IF(E29="SI",0,IF($F$22&gt;0,$F$22*0.75,(ROUNDUP(IF($J$6&gt;365,$K$8*($E$20),$K$8*($E$20)*$J$6/360)/100,4))*0.75)),2)</f>
        <v>0</v>
      </c>
      <c r="L16" s="8"/>
    </row>
    <row r="17" spans="2:12" x14ac:dyDescent="0.25">
      <c r="B17" s="6"/>
      <c r="C17" s="39"/>
      <c r="D17" s="9" t="s">
        <v>25</v>
      </c>
      <c r="E17" s="54" t="s">
        <v>50</v>
      </c>
      <c r="F17" s="54"/>
      <c r="G17" s="7"/>
      <c r="H17" s="43"/>
      <c r="I17" s="11" t="s">
        <v>27</v>
      </c>
      <c r="J17" s="16" t="str">
        <f t="shared" si="1"/>
        <v>USD$</v>
      </c>
      <c r="K17" s="17">
        <f>ABS(K13-K15)</f>
        <v>0</v>
      </c>
      <c r="L17" s="8"/>
    </row>
    <row r="18" spans="2:12" x14ac:dyDescent="0.25">
      <c r="B18" s="6"/>
      <c r="C18" s="39"/>
      <c r="D18" s="18" t="s">
        <v>28</v>
      </c>
      <c r="E18" s="2" t="str">
        <f>IF($E$17="LEMPIRAS","L","USD$")</f>
        <v>USD$</v>
      </c>
      <c r="F18" s="1"/>
      <c r="G18" s="7"/>
      <c r="H18" s="43"/>
      <c r="I18" s="11" t="s">
        <v>29</v>
      </c>
      <c r="J18" s="16" t="str">
        <f t="shared" si="0"/>
        <v>USD$</v>
      </c>
      <c r="K18" s="17">
        <f>ABS(K14-K16)</f>
        <v>0</v>
      </c>
      <c r="L18" s="8"/>
    </row>
    <row r="19" spans="2:12" x14ac:dyDescent="0.25">
      <c r="B19" s="6"/>
      <c r="C19" s="39"/>
      <c r="D19" s="9" t="s">
        <v>30</v>
      </c>
      <c r="E19" s="30"/>
      <c r="F19" s="30"/>
      <c r="G19" s="7"/>
      <c r="H19" s="43"/>
      <c r="I19" s="19" t="s">
        <v>31</v>
      </c>
      <c r="J19" s="16" t="str">
        <f t="shared" si="0"/>
        <v>USD$</v>
      </c>
      <c r="K19" s="17">
        <f>IF(E28="NO",K7*10%,K7*0%)</f>
        <v>0</v>
      </c>
      <c r="L19" s="8"/>
    </row>
    <row r="20" spans="2:12" x14ac:dyDescent="0.25">
      <c r="B20" s="6"/>
      <c r="C20" s="39"/>
      <c r="D20" s="9" t="s">
        <v>32</v>
      </c>
      <c r="E20" s="30"/>
      <c r="F20" s="30"/>
      <c r="G20" s="7"/>
      <c r="H20" s="7"/>
      <c r="I20" s="7"/>
      <c r="J20" s="7"/>
      <c r="K20" s="7"/>
      <c r="L20" s="8"/>
    </row>
    <row r="21" spans="2:12" x14ac:dyDescent="0.25">
      <c r="B21" s="6"/>
      <c r="C21" s="39"/>
      <c r="D21" s="18" t="s">
        <v>33</v>
      </c>
      <c r="E21" s="2" t="str">
        <f>E18</f>
        <v>USD$</v>
      </c>
      <c r="F21" s="1"/>
      <c r="G21" s="7"/>
      <c r="H21" s="31" t="s">
        <v>34</v>
      </c>
      <c r="I21" s="20" t="s">
        <v>35</v>
      </c>
      <c r="J21" s="32">
        <f>IFERROR(IF(E27="SI",ROUND(1/(1+(E15*J6)/360)*100,6),IF(E25&gt;0,E25,ROUND(PRICE(E10,E9,E14,E15,E16,E13,IF(E23=T1,0,IF(E23=T2,1,IF(E23=T3,2,IF(E23=T4,3,IF(E23=T5,4,"ERROR")))))),E26))),0)</f>
        <v>0</v>
      </c>
      <c r="K21" s="32"/>
      <c r="L21" s="8"/>
    </row>
    <row r="22" spans="2:12" x14ac:dyDescent="0.25">
      <c r="B22" s="6"/>
      <c r="C22" s="39"/>
      <c r="D22" s="18" t="s">
        <v>36</v>
      </c>
      <c r="E22" s="2" t="str">
        <f>E21</f>
        <v>USD$</v>
      </c>
      <c r="F22" s="1"/>
      <c r="G22" s="7"/>
      <c r="H22" s="31"/>
      <c r="I22" s="20" t="s">
        <v>37</v>
      </c>
      <c r="J22" s="32">
        <f>IF(E25&gt;0,0,IFERROR(ROUND(ACCRINT(E11,E12,E10,E14,E16,E13,IF(E23=T1,0,IF(E23=T2,1,IF(E23=T3,2,IF(E23=T4,3,IF(E23=T5,4,"ERROR"))))),TRUE),E26),0))</f>
        <v>0</v>
      </c>
      <c r="K22" s="32"/>
      <c r="L22" s="8"/>
    </row>
    <row r="23" spans="2:12" x14ac:dyDescent="0.25">
      <c r="B23" s="6"/>
      <c r="C23" s="39"/>
      <c r="D23" s="9" t="s">
        <v>38</v>
      </c>
      <c r="E23" s="33" t="s">
        <v>51</v>
      </c>
      <c r="F23" s="33"/>
      <c r="G23" s="7"/>
      <c r="H23" s="31"/>
      <c r="I23" s="20" t="s">
        <v>40</v>
      </c>
      <c r="J23" s="32">
        <f>J21+J22</f>
        <v>0</v>
      </c>
      <c r="K23" s="32"/>
      <c r="L23" s="8"/>
    </row>
    <row r="24" spans="2:12" x14ac:dyDescent="0.25">
      <c r="B24" s="6"/>
      <c r="C24" s="39"/>
      <c r="D24" s="9" t="s">
        <v>41</v>
      </c>
      <c r="E24" s="34">
        <v>360</v>
      </c>
      <c r="F24" s="34"/>
      <c r="G24" s="7"/>
      <c r="H24" s="7"/>
      <c r="I24" s="7"/>
      <c r="J24" s="7"/>
      <c r="K24" s="7"/>
      <c r="L24" s="8"/>
    </row>
    <row r="25" spans="2:12" x14ac:dyDescent="0.25">
      <c r="B25" s="6"/>
      <c r="C25" s="39"/>
      <c r="D25" s="9" t="s">
        <v>43</v>
      </c>
      <c r="E25" s="35"/>
      <c r="F25" s="35"/>
      <c r="G25" s="7"/>
      <c r="H25" s="7"/>
      <c r="I25" s="7"/>
      <c r="J25" s="7"/>
      <c r="K25" s="7"/>
      <c r="L25" s="8"/>
    </row>
    <row r="26" spans="2:12" x14ac:dyDescent="0.25">
      <c r="B26" s="6"/>
      <c r="C26" s="39"/>
      <c r="D26" s="9" t="s">
        <v>44</v>
      </c>
      <c r="E26" s="36">
        <v>4</v>
      </c>
      <c r="F26" s="36"/>
      <c r="G26" s="7"/>
      <c r="H26" s="7"/>
      <c r="I26" s="7"/>
      <c r="J26" s="7"/>
      <c r="K26" s="7"/>
      <c r="L26" s="8"/>
    </row>
    <row r="27" spans="2:12" x14ac:dyDescent="0.25">
      <c r="B27" s="6"/>
      <c r="C27" s="39"/>
      <c r="D27" s="9" t="s">
        <v>45</v>
      </c>
      <c r="E27" s="36" t="s">
        <v>46</v>
      </c>
      <c r="F27" s="36"/>
      <c r="G27" s="7"/>
      <c r="H27" s="7"/>
      <c r="I27" s="7"/>
      <c r="J27" s="7"/>
      <c r="K27" s="7"/>
      <c r="L27" s="8"/>
    </row>
    <row r="28" spans="2:12" x14ac:dyDescent="0.25">
      <c r="B28" s="6"/>
      <c r="C28" s="39"/>
      <c r="D28" s="9" t="s">
        <v>47</v>
      </c>
      <c r="E28" s="37" t="s">
        <v>46</v>
      </c>
      <c r="F28" s="37"/>
      <c r="G28" s="7"/>
      <c r="H28" s="7"/>
      <c r="I28" s="21"/>
      <c r="J28" s="7"/>
      <c r="K28" s="7"/>
      <c r="L28" s="8"/>
    </row>
    <row r="29" spans="2:12" x14ac:dyDescent="0.25">
      <c r="B29" s="6"/>
      <c r="C29" s="40"/>
      <c r="D29" s="9" t="s">
        <v>48</v>
      </c>
      <c r="E29" s="28" t="s">
        <v>46</v>
      </c>
      <c r="F29" s="29"/>
      <c r="G29" s="7"/>
      <c r="H29" s="7"/>
      <c r="I29" s="7"/>
      <c r="J29" s="7"/>
      <c r="K29" s="7"/>
      <c r="L29" s="8"/>
    </row>
    <row r="30" spans="2:12" ht="15.75" thickBot="1" x14ac:dyDescent="0.3">
      <c r="B30" s="22"/>
      <c r="C30" s="23"/>
      <c r="D30" s="23"/>
      <c r="E30" s="23"/>
      <c r="F30" s="23"/>
      <c r="G30" s="23"/>
      <c r="H30" s="23"/>
      <c r="I30" s="23"/>
      <c r="J30" s="23"/>
      <c r="K30" s="23"/>
      <c r="L30" s="24"/>
    </row>
  </sheetData>
  <sheetProtection algorithmName="SHA-512" hashValue="UbZBbW9AdjFFPNfDsPi7mGHWkdt3RLf1MDOK7O7RYbpLMeBv+wUizIlsFMulVkrM2iwvtNWxxUa2Ic7aGAq5Qg==" saltValue="aoQPXZ5uqqbRCBc11VLgFg==" spinCount="100000" sheet="1" objects="1" scenarios="1" selectLockedCells="1"/>
  <mergeCells count="28">
    <mergeCell ref="E19:F19"/>
    <mergeCell ref="C6:C29"/>
    <mergeCell ref="E6:F6"/>
    <mergeCell ref="H6:H19"/>
    <mergeCell ref="J6:K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29:F29"/>
    <mergeCell ref="E20:F20"/>
    <mergeCell ref="H21:H23"/>
    <mergeCell ref="J21:K21"/>
    <mergeCell ref="J22:K22"/>
    <mergeCell ref="E23:F23"/>
    <mergeCell ref="J23:K23"/>
    <mergeCell ref="E24:F24"/>
    <mergeCell ref="E25:F25"/>
    <mergeCell ref="E26:F26"/>
    <mergeCell ref="E27:F27"/>
    <mergeCell ref="E28:F28"/>
  </mergeCells>
  <dataValidations count="8">
    <dataValidation type="whole" allowBlank="1" showInputMessage="1" showErrorMessage="1" errorTitle="ERROR" error="Ingresar numero de Periodicidad 1 a 12" sqref="E13:F13" xr:uid="{B0A0895D-0AF8-4C77-B357-52B84A8266D4}">
      <formula1>0</formula1>
      <formula2>12</formula2>
    </dataValidation>
    <dataValidation type="decimal" allowBlank="1" showInputMessage="1" showErrorMessage="1" sqref="E19:F20" xr:uid="{89E077B6-CC8E-4BB6-BC9F-75C456462B42}">
      <formula1>0</formula1>
      <formula2>1</formula2>
    </dataValidation>
    <dataValidation type="list" allowBlank="1" showInputMessage="1" showErrorMessage="1" sqref="E7:F7" xr:uid="{9F3C9DC1-45DA-465F-9B69-87ED192EF74F}">
      <formula1>$N$1:$N$2</formula1>
    </dataValidation>
    <dataValidation type="list" allowBlank="1" showInputMessage="1" showErrorMessage="1" sqref="E17:F17" xr:uid="{C1051A9C-4BC4-46EC-9DB4-E9494C2246E0}">
      <formula1>$O$1:$O$2</formula1>
    </dataValidation>
    <dataValidation type="list" allowBlank="1" showInputMessage="1" showErrorMessage="1" sqref="E23:F23" xr:uid="{849C61B1-E7FA-4A9E-93E6-C5A8148B98F2}">
      <formula1>$T$1:$T$5</formula1>
    </dataValidation>
    <dataValidation type="list" allowBlank="1" showInputMessage="1" showErrorMessage="1" sqref="E24:F24" xr:uid="{2658FDA6-33A2-46C0-99A0-D22EBB5B6274}">
      <formula1>$Q$1:$Q$2</formula1>
    </dataValidation>
    <dataValidation type="list" allowBlank="1" showInputMessage="1" showErrorMessage="1" sqref="E27:F29" xr:uid="{9A086A58-74B2-451C-B34A-9C47E2B4EE6B}">
      <formula1>$R$1:$R$2</formula1>
    </dataValidation>
    <dataValidation type="list" allowBlank="1" showInputMessage="1" showErrorMessage="1" sqref="E26:F26" xr:uid="{0D2062A9-90C8-4A6D-8F45-5D83C755D9C6}">
      <formula1>$S$1:$S$2</formula1>
    </dataValidation>
  </dataValidations>
  <pageMargins left="0.25" right="0.25" top="0.75" bottom="0.75" header="0.3" footer="0.3"/>
  <pageSetup scale="7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CALCULADORA BURSÁTIL</vt:lpstr>
      <vt:lpstr>'CALCULADORA BURSÁTIL'!Área_de_impresión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Rodriguez</dc:creator>
  <cp:lastModifiedBy>Daniela Ramos</cp:lastModifiedBy>
  <cp:lastPrinted>2022-08-12T18:41:46Z</cp:lastPrinted>
  <dcterms:created xsi:type="dcterms:W3CDTF">2022-06-22T17:06:22Z</dcterms:created>
  <dcterms:modified xsi:type="dcterms:W3CDTF">2022-08-15T22:42:27Z</dcterms:modified>
</cp:coreProperties>
</file>